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'REGATA'!$A$4:$Q$27</definedName>
    <definedName name="_xlnm.Print_Titles" localSheetId="0">'REGATA'!$13:$16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G16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<sst xmlns="http://schemas.openxmlformats.org/spreadsheetml/2006/main" count="68" uniqueCount="61">
  <si>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</si>
  <si>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</si>
  <si>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</si>
  <si>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</si>
  <si>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</si>
  <si>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</si>
  <si>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</si>
  <si>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</si>
  <si>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</si>
  <si>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</si>
  <si>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</si>
  <si>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</si>
  <si>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</si>
  <si>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</si>
  <si>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</si>
  <si>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</si>
  <si>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</si>
  <si>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</si>
  <si>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</si>
  <si>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</si>
  <si>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</si>
  <si>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</si>
  <si>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</si>
  <si>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</si>
  <si>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>01º</t>
  </si>
  <si>
    <t>02º</t>
  </si>
  <si>
    <t>03º</t>
  </si>
  <si>
    <t>04º</t>
  </si>
  <si>
    <t xml:space="preserve"> </t>
  </si>
  <si>
    <t xml:space="preserve">Viento :  </t>
  </si>
  <si>
    <t>Pablo Mere</t>
  </si>
  <si>
    <t>05º</t>
  </si>
  <si>
    <t>06º</t>
  </si>
  <si>
    <t>07º</t>
  </si>
  <si>
    <t>08º</t>
  </si>
  <si>
    <t>9º</t>
  </si>
  <si>
    <t>10º</t>
  </si>
  <si>
    <t>11º</t>
  </si>
  <si>
    <t>12º</t>
  </si>
  <si>
    <t>13º</t>
  </si>
  <si>
    <t>Lugar: Y.C.P.</t>
  </si>
  <si>
    <t>VELEROS 13</t>
  </si>
  <si>
    <t>REGATA COPA PASTAS DON ITALO</t>
  </si>
  <si>
    <t>Regatas:  06 - 01 descarte</t>
  </si>
  <si>
    <t>07 y 08 -  de JULIO</t>
  </si>
  <si>
    <t>R5</t>
  </si>
  <si>
    <t>R6</t>
  </si>
  <si>
    <t>T-SI</t>
  </si>
  <si>
    <t xml:space="preserve">HAWK </t>
  </si>
  <si>
    <t>ATOCC</t>
  </si>
  <si>
    <t>NAMOYOC</t>
  </si>
  <si>
    <t xml:space="preserve">FERUSA </t>
  </si>
  <si>
    <t xml:space="preserve">TORTUGA </t>
  </si>
  <si>
    <t xml:space="preserve">REGATAS ONE </t>
  </si>
  <si>
    <t xml:space="preserve">ESCANDALO </t>
  </si>
  <si>
    <t xml:space="preserve">SCARAMOUCH </t>
  </si>
  <si>
    <t>REGATAS TOO</t>
  </si>
  <si>
    <t xml:space="preserve">CURARE </t>
  </si>
  <si>
    <t>VANESSA</t>
  </si>
  <si>
    <t xml:space="preserve">EUPOMPE </t>
  </si>
  <si>
    <t>PROTESTOS : 3ERA. REGATA VANESSA VS NAMOYOC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</si>
</sst>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/>
    </xf>
    <xf numFmtId="0" fontId="1" fillId="5" borderId="4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/>
      <protection hidden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/>
    </xf>
    <xf numFmtId="0" fontId="15" fillId="0" borderId="2" xfId="0" applyFont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4" borderId="2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7</xdr:row>
      <xdr:rowOff>161925</xdr:rowOff>
    </xdr:from>
    <xdr:to>
      <xdr:col>9</xdr:col>
      <xdr:colOff>361950</xdr:colOff>
      <xdr:row>9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362450" y="1590675"/>
          <a:ext cx="771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10</xdr:col>
      <xdr:colOff>219075</xdr:colOff>
      <xdr:row>5</xdr:row>
      <xdr:rowOff>28575</xdr:rowOff>
    </xdr:from>
    <xdr:to>
      <xdr:col>17</xdr:col>
      <xdr:colOff>0</xdr:colOff>
      <xdr:row>10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5372100" y="1133475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17</xdr:col>
      <xdr:colOff>0</xdr:colOff>
      <xdr:row>14</xdr:row>
      <xdr:rowOff>38100</xdr:rowOff>
    </xdr:from>
    <xdr:to>
      <xdr:col>17</xdr:col>
      <xdr:colOff>0</xdr:colOff>
      <xdr:row>17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553450" y="2752725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14</xdr:row>
      <xdr:rowOff>38100</xdr:rowOff>
    </xdr:from>
    <xdr:to>
      <xdr:col>17</xdr:col>
      <xdr:colOff>0</xdr:colOff>
      <xdr:row>17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553450" y="2752725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14</xdr:row>
      <xdr:rowOff>38100</xdr:rowOff>
    </xdr:from>
    <xdr:to>
      <xdr:col>17</xdr:col>
      <xdr:colOff>0</xdr:colOff>
      <xdr:row>17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553450" y="2752725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14</xdr:row>
      <xdr:rowOff>38100</xdr:rowOff>
    </xdr:from>
    <xdr:to>
      <xdr:col>17</xdr:col>
      <xdr:colOff>0</xdr:colOff>
      <xdr:row>17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553450" y="2752725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14</xdr:row>
      <xdr:rowOff>38100</xdr:rowOff>
    </xdr:from>
    <xdr:to>
      <xdr:col>17</xdr:col>
      <xdr:colOff>0</xdr:colOff>
      <xdr:row>17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553450" y="2752725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685800</xdr:colOff>
      <xdr:row>3</xdr:row>
      <xdr:rowOff>38100</xdr:rowOff>
    </xdr:from>
    <xdr:to>
      <xdr:col>2</xdr:col>
      <xdr:colOff>1143000</xdr:colOff>
      <xdr:row>7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2</xdr:row>
      <xdr:rowOff>9525</xdr:rowOff>
    </xdr:from>
    <xdr:to>
      <xdr:col>10</xdr:col>
      <xdr:colOff>57150</xdr:colOff>
      <xdr:row>7</xdr:row>
      <xdr:rowOff>9525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66725"/>
          <a:ext cx="1266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4"/>
  <sheetViews>
    <sheetView showGridLines="0" tabSelected="1" zoomScale="75" zoomScaleNormal="75" workbookViewId="0" topLeftCell="A1">
      <selection activeCell="F4" sqref="F4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6.140625" style="1" customWidth="1"/>
    <col min="4" max="4" width="9.421875" style="1" customWidth="1"/>
    <col min="5" max="12" width="5.7109375" style="1" customWidth="1"/>
    <col min="13" max="13" width="3.8515625" style="0" customWidth="1"/>
    <col min="14" max="14" width="6.57421875" style="0" customWidth="1"/>
    <col min="15" max="15" width="5.8515625" style="0" customWidth="1"/>
    <col min="16" max="16" width="7.8515625" style="0" customWidth="1"/>
    <col min="17" max="17" width="15.421875" style="0" customWidth="1"/>
    <col min="20" max="26" width="5.57421875" style="0" hidden="1" customWidth="1"/>
  </cols>
  <sheetData>
    <row r="1" ht="12.75"/>
    <row r="2" spans="5:15" ht="23.25">
      <c r="E2" s="69" t="s">
        <v>42</v>
      </c>
      <c r="F2" s="69"/>
      <c r="G2" s="69"/>
      <c r="H2" s="69"/>
      <c r="I2" s="70"/>
      <c r="J2" s="71"/>
      <c r="K2" s="69"/>
      <c r="L2" s="69"/>
      <c r="M2" s="72"/>
      <c r="N2" s="73"/>
      <c r="O2" s="73"/>
    </row>
    <row r="3" ht="12.75"/>
    <row r="4" spans="9:16" s="69" customFormat="1" ht="23.25">
      <c r="I4" s="70"/>
      <c r="J4" s="71"/>
      <c r="M4" s="72"/>
      <c r="N4" s="73"/>
      <c r="O4" s="73"/>
      <c r="P4" s="73"/>
    </row>
    <row r="5" spans="2:13" ht="15" customHeight="1">
      <c r="B5" s="45"/>
      <c r="C5" s="46"/>
      <c r="E5" s="43"/>
      <c r="F5" s="43"/>
      <c r="G5" s="43"/>
      <c r="H5" s="43"/>
      <c r="I5" s="43"/>
      <c r="J5" s="43"/>
      <c r="K5" s="43"/>
      <c r="L5" s="43"/>
      <c r="M5" s="44"/>
    </row>
    <row r="6" spans="3:13" ht="12.75">
      <c r="C6" s="37"/>
      <c r="D6" s="38"/>
      <c r="E6" s="38"/>
      <c r="F6" s="38"/>
      <c r="G6" s="38"/>
      <c r="H6" s="38"/>
      <c r="I6" s="38"/>
      <c r="J6" s="38"/>
      <c r="K6" s="38"/>
      <c r="L6" s="38"/>
      <c r="M6" s="9"/>
    </row>
    <row r="7" spans="3:13" ht="12.75">
      <c r="C7" s="37"/>
      <c r="D7" s="38"/>
      <c r="E7" s="38"/>
      <c r="F7" s="38"/>
      <c r="G7" s="38"/>
      <c r="H7" s="38"/>
      <c r="I7" s="38"/>
      <c r="J7" s="38"/>
      <c r="K7" s="38"/>
      <c r="L7" s="38"/>
      <c r="M7" s="9"/>
    </row>
    <row r="8" ht="13.5" thickBot="1">
      <c r="F8" s="1" t="s">
        <v>28</v>
      </c>
    </row>
    <row r="9" spans="2:12" ht="15">
      <c r="B9" s="40" t="s">
        <v>0</v>
      </c>
      <c r="C9" s="42" t="s">
        <v>1</v>
      </c>
      <c r="D9" s="2"/>
      <c r="E9" s="61" t="s">
        <v>2</v>
      </c>
      <c r="F9" s="62"/>
      <c r="G9" s="63"/>
      <c r="H9" s="60"/>
      <c r="I9" s="60"/>
      <c r="J9" s="60"/>
      <c r="K9" s="60"/>
      <c r="L9" s="3"/>
    </row>
    <row r="10" spans="2:12" ht="18" customHeight="1" thickBot="1">
      <c r="B10" s="41">
        <v>2007</v>
      </c>
      <c r="C10" s="4" t="s">
        <v>19</v>
      </c>
      <c r="D10" s="59"/>
      <c r="E10" s="64" t="s">
        <v>30</v>
      </c>
      <c r="F10" s="65"/>
      <c r="G10" s="66"/>
      <c r="H10" s="60"/>
      <c r="I10" s="60"/>
      <c r="J10" s="60"/>
      <c r="K10" s="60"/>
      <c r="L10" s="5"/>
    </row>
    <row r="11" spans="3:13" s="6" customFormat="1" ht="12.75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</row>
    <row r="12" spans="3:12" ht="16.5" customHeight="1">
      <c r="C12" s="22" t="s">
        <v>40</v>
      </c>
      <c r="D12" s="10"/>
      <c r="E12" s="11" t="s">
        <v>21</v>
      </c>
      <c r="F12" s="11"/>
      <c r="G12" s="11"/>
      <c r="H12" s="11"/>
      <c r="I12" s="11"/>
      <c r="J12" s="11"/>
      <c r="K12" s="11"/>
      <c r="L12" s="67"/>
    </row>
    <row r="13" spans="1:17" ht="12.75">
      <c r="A13" s="6"/>
      <c r="B13" s="12" t="s">
        <v>3</v>
      </c>
      <c r="C13" s="13" t="s">
        <v>43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45</v>
      </c>
      <c r="J13" s="14" t="s">
        <v>46</v>
      </c>
      <c r="K13" s="14"/>
      <c r="L13" s="14"/>
      <c r="M13" s="10"/>
      <c r="N13" s="15" t="s">
        <v>9</v>
      </c>
      <c r="O13" s="12" t="s">
        <v>10</v>
      </c>
      <c r="P13" s="15" t="s">
        <v>9</v>
      </c>
      <c r="Q13" s="15"/>
    </row>
    <row r="14" spans="1:17" ht="12.75">
      <c r="A14" s="6"/>
      <c r="B14" s="6"/>
      <c r="C14" s="13" t="s">
        <v>44</v>
      </c>
      <c r="E14" s="16"/>
      <c r="F14" s="16"/>
      <c r="G14" s="16"/>
      <c r="H14" s="16"/>
      <c r="I14" s="16"/>
      <c r="J14" s="16"/>
      <c r="K14" s="16"/>
      <c r="L14" s="16"/>
      <c r="M14" s="17"/>
      <c r="N14" s="18" t="s">
        <v>12</v>
      </c>
      <c r="O14" s="19"/>
      <c r="P14" s="18" t="s">
        <v>13</v>
      </c>
      <c r="Q14" s="18"/>
    </row>
    <row r="15" spans="1:18" ht="12.75">
      <c r="A15" s="6"/>
      <c r="B15" s="6"/>
      <c r="C15" s="13" t="s">
        <v>29</v>
      </c>
      <c r="D15" s="14" t="s">
        <v>4</v>
      </c>
      <c r="E15" s="20"/>
      <c r="F15" s="20"/>
      <c r="G15" s="20"/>
      <c r="H15" s="20"/>
      <c r="I15" s="20"/>
      <c r="J15" s="20"/>
      <c r="K15" s="20"/>
      <c r="L15" s="20"/>
      <c r="M15" s="21"/>
      <c r="N15" s="10"/>
      <c r="O15" s="10"/>
      <c r="P15" s="10"/>
      <c r="Q15" s="6"/>
      <c r="R15" s="47"/>
    </row>
    <row r="16" spans="1:25" ht="14.25" customHeight="1">
      <c r="A16" s="6"/>
      <c r="B16" s="6"/>
      <c r="C16" s="22" t="s">
        <v>41</v>
      </c>
      <c r="D16" s="14" t="s">
        <v>11</v>
      </c>
      <c r="E16" s="8"/>
      <c r="F16" s="8"/>
      <c r="G16" s="8"/>
      <c r="H16" s="8"/>
      <c r="I16" s="8"/>
      <c r="J16" s="8"/>
      <c r="K16" s="8"/>
      <c r="L16" s="8"/>
      <c r="M16" s="9"/>
      <c r="N16" s="9"/>
      <c r="O16" s="9"/>
      <c r="P16" s="9"/>
      <c r="Q16" s="6"/>
      <c r="R16" s="47"/>
      <c r="T16" s="23" t="s">
        <v>23</v>
      </c>
      <c r="U16" s="24"/>
      <c r="V16" s="24"/>
      <c r="W16" s="24"/>
      <c r="X16" s="24"/>
      <c r="Y16" s="25"/>
    </row>
    <row r="17" spans="1:18" ht="6" customHeight="1" thickBot="1">
      <c r="A17" s="6"/>
      <c r="B17" s="6"/>
      <c r="C17" s="6"/>
      <c r="D17" s="8"/>
      <c r="E17" s="8"/>
      <c r="F17" s="8"/>
      <c r="G17" s="8"/>
      <c r="H17" s="8"/>
      <c r="I17" s="8"/>
      <c r="J17" s="8"/>
      <c r="K17" s="8"/>
      <c r="L17" s="8"/>
      <c r="M17" s="9"/>
      <c r="N17" s="9"/>
      <c r="O17" s="9"/>
      <c r="P17" s="9"/>
      <c r="Q17" s="6"/>
      <c r="R17" s="47"/>
    </row>
    <row r="18" spans="1:25" ht="13.5" thickBot="1">
      <c r="A18" s="26"/>
      <c r="B18" s="26"/>
      <c r="C18" s="27"/>
      <c r="D18" s="28"/>
      <c r="E18" s="29"/>
      <c r="F18" s="29"/>
      <c r="G18" s="29" t="s">
        <v>20</v>
      </c>
      <c r="H18" s="29"/>
      <c r="I18" s="29"/>
      <c r="J18" s="29"/>
      <c r="K18" s="29"/>
      <c r="L18" s="29"/>
      <c r="M18" s="30"/>
      <c r="N18" s="30"/>
      <c r="O18" s="30"/>
      <c r="P18" s="31"/>
      <c r="Q18" s="26"/>
      <c r="R18" s="47"/>
      <c r="T18" s="32" t="s">
        <v>14</v>
      </c>
      <c r="U18" s="32" t="s">
        <v>16</v>
      </c>
      <c r="V18" s="32" t="s">
        <v>15</v>
      </c>
      <c r="W18" s="32" t="s">
        <v>22</v>
      </c>
      <c r="X18" s="32" t="s">
        <v>17</v>
      </c>
      <c r="Y18" s="32" t="s">
        <v>18</v>
      </c>
    </row>
    <row r="19" spans="1:25" s="6" customFormat="1" ht="6" customHeight="1">
      <c r="A19" s="26"/>
      <c r="B19" s="26"/>
      <c r="C19" s="26"/>
      <c r="D19" s="33"/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26"/>
      <c r="T19"/>
      <c r="U19"/>
      <c r="V19"/>
      <c r="W19"/>
      <c r="X19"/>
      <c r="Y19"/>
    </row>
    <row r="20" spans="1:25" ht="15.75">
      <c r="A20" s="26"/>
      <c r="B20" s="48" t="s">
        <v>24</v>
      </c>
      <c r="C20" s="54" t="s">
        <v>47</v>
      </c>
      <c r="D20" s="50"/>
      <c r="E20" s="51">
        <v>3</v>
      </c>
      <c r="F20" s="56">
        <v>1</v>
      </c>
      <c r="G20" s="51">
        <v>1</v>
      </c>
      <c r="H20" s="51">
        <v>7</v>
      </c>
      <c r="I20" s="51">
        <v>3</v>
      </c>
      <c r="J20" s="51">
        <v>1</v>
      </c>
      <c r="K20" s="51"/>
      <c r="L20" s="51"/>
      <c r="M20" s="52"/>
      <c r="N20" s="53">
        <f>SUM(E20:J20)</f>
        <v>16</v>
      </c>
      <c r="O20" s="53">
        <v>7</v>
      </c>
      <c r="P20" s="53">
        <f aca="true" t="shared" si="0" ref="P20:P27">+N20-O20</f>
        <v>9</v>
      </c>
      <c r="Q20" s="26"/>
      <c r="T20" s="36">
        <f>(COUNTIF($E26:$L26,"DNS")+(COUNTIF($E26:$L26,"DNS"))*$D$10)</f>
        <v>0</v>
      </c>
      <c r="U20" s="36">
        <f>(COUNTIF($E26:$L26,"DNF")+(COUNTIF($E26:$L26,"DNF"))*$D$10)</f>
        <v>0</v>
      </c>
      <c r="V20" s="36">
        <f>(COUNTIF($E26:$L26,"DSQ")+(COUNTIF($E26:$L26,"DSQ"))*$D$10)</f>
        <v>0</v>
      </c>
      <c r="W20" s="36">
        <f>(COUNTIF($E26:$L26,"OCS")+(COUNTIF($E26:$L26,"OCS"))*$D$10)</f>
        <v>0</v>
      </c>
      <c r="X20" s="36">
        <f>(COUNTIF($E26:$L26,"DNC")+(COUNTIF($E26:$L26,"DNC"))*$D$10)</f>
        <v>0</v>
      </c>
      <c r="Y20" s="39">
        <f>IF(MAX(T20:X20)&gt;0,($D$10)+1,0)</f>
        <v>0</v>
      </c>
    </row>
    <row r="21" spans="1:17" ht="15.75">
      <c r="A21" s="26"/>
      <c r="B21" s="48" t="s">
        <v>25</v>
      </c>
      <c r="C21" s="54" t="s">
        <v>48</v>
      </c>
      <c r="D21" s="55"/>
      <c r="E21" s="56">
        <v>1</v>
      </c>
      <c r="F21" s="51">
        <v>2</v>
      </c>
      <c r="G21" s="56">
        <v>2</v>
      </c>
      <c r="H21" s="51">
        <v>2</v>
      </c>
      <c r="I21" s="57">
        <v>2</v>
      </c>
      <c r="J21" s="57">
        <v>2</v>
      </c>
      <c r="K21" s="57"/>
      <c r="L21" s="57"/>
      <c r="M21" s="58"/>
      <c r="N21" s="53">
        <f aca="true" t="shared" si="1" ref="N21:N32">SUM(E21:J21)</f>
        <v>11</v>
      </c>
      <c r="O21" s="53">
        <v>2</v>
      </c>
      <c r="P21" s="53">
        <f t="shared" si="0"/>
        <v>9</v>
      </c>
      <c r="Q21" s="26"/>
    </row>
    <row r="22" spans="1:17" ht="15.75">
      <c r="A22" s="26"/>
      <c r="B22" s="48" t="s">
        <v>26</v>
      </c>
      <c r="C22" s="54" t="s">
        <v>49</v>
      </c>
      <c r="D22" s="55"/>
      <c r="E22" s="56">
        <v>9</v>
      </c>
      <c r="F22" s="51">
        <v>3</v>
      </c>
      <c r="G22" s="56">
        <v>3</v>
      </c>
      <c r="H22" s="51">
        <v>3</v>
      </c>
      <c r="I22" s="57">
        <v>6</v>
      </c>
      <c r="J22" s="57">
        <v>3</v>
      </c>
      <c r="K22" s="57"/>
      <c r="L22" s="57"/>
      <c r="M22" s="58"/>
      <c r="N22" s="53">
        <f t="shared" si="1"/>
        <v>27</v>
      </c>
      <c r="O22" s="53">
        <v>9</v>
      </c>
      <c r="P22" s="53">
        <f t="shared" si="0"/>
        <v>18</v>
      </c>
      <c r="Q22" s="26"/>
    </row>
    <row r="23" spans="1:17" ht="15.75">
      <c r="A23" s="26"/>
      <c r="B23" s="48" t="s">
        <v>27</v>
      </c>
      <c r="C23" s="54" t="s">
        <v>50</v>
      </c>
      <c r="D23" s="55"/>
      <c r="E23" s="56">
        <v>6</v>
      </c>
      <c r="F23" s="51">
        <v>8</v>
      </c>
      <c r="G23" s="56">
        <v>8</v>
      </c>
      <c r="H23" s="51">
        <v>1</v>
      </c>
      <c r="I23" s="57">
        <v>4</v>
      </c>
      <c r="J23" s="57">
        <v>4</v>
      </c>
      <c r="K23" s="57"/>
      <c r="L23" s="57"/>
      <c r="M23" s="58"/>
      <c r="N23" s="53">
        <f t="shared" si="1"/>
        <v>31</v>
      </c>
      <c r="O23" s="53">
        <v>8</v>
      </c>
      <c r="P23" s="53">
        <f t="shared" si="0"/>
        <v>23</v>
      </c>
      <c r="Q23" s="26"/>
    </row>
    <row r="24" spans="1:17" ht="15.75">
      <c r="A24" s="26"/>
      <c r="B24" s="48" t="s">
        <v>31</v>
      </c>
      <c r="C24" s="54" t="s">
        <v>51</v>
      </c>
      <c r="D24" s="55"/>
      <c r="E24" s="56">
        <v>2</v>
      </c>
      <c r="F24" s="51">
        <v>10</v>
      </c>
      <c r="G24" s="56">
        <v>9</v>
      </c>
      <c r="H24" s="51">
        <v>4</v>
      </c>
      <c r="I24" s="57" t="s">
        <v>16</v>
      </c>
      <c r="J24" s="57">
        <v>5</v>
      </c>
      <c r="K24" s="57"/>
      <c r="L24" s="57"/>
      <c r="M24" s="58"/>
      <c r="N24" s="53">
        <f>SUM(E24:J24)+14</f>
        <v>44</v>
      </c>
      <c r="O24" s="53">
        <v>14</v>
      </c>
      <c r="P24" s="53">
        <f t="shared" si="0"/>
        <v>30</v>
      </c>
      <c r="Q24" s="26"/>
    </row>
    <row r="25" spans="1:17" ht="15.75">
      <c r="A25" s="26"/>
      <c r="B25" s="48" t="s">
        <v>32</v>
      </c>
      <c r="C25" s="54" t="s">
        <v>52</v>
      </c>
      <c r="D25" s="55"/>
      <c r="E25" s="56">
        <v>10</v>
      </c>
      <c r="F25" s="51">
        <v>4</v>
      </c>
      <c r="G25" s="56">
        <v>4</v>
      </c>
      <c r="H25" s="51">
        <v>6</v>
      </c>
      <c r="I25" s="57">
        <v>10</v>
      </c>
      <c r="J25" s="57">
        <v>6</v>
      </c>
      <c r="K25" s="57"/>
      <c r="L25" s="57"/>
      <c r="M25" s="58"/>
      <c r="N25" s="53">
        <f t="shared" si="1"/>
        <v>40</v>
      </c>
      <c r="O25" s="53">
        <v>10</v>
      </c>
      <c r="P25" s="53">
        <f t="shared" si="0"/>
        <v>30</v>
      </c>
      <c r="Q25" s="26"/>
    </row>
    <row r="26" spans="1:25" ht="15.75">
      <c r="A26" s="26"/>
      <c r="B26" s="48" t="s">
        <v>33</v>
      </c>
      <c r="C26" s="53" t="s">
        <v>53</v>
      </c>
      <c r="D26" s="50"/>
      <c r="E26" s="51">
        <v>4</v>
      </c>
      <c r="F26" s="51">
        <v>6</v>
      </c>
      <c r="G26" s="51">
        <v>10</v>
      </c>
      <c r="H26" s="57">
        <v>5</v>
      </c>
      <c r="I26" s="56">
        <v>8</v>
      </c>
      <c r="J26" s="56">
        <v>8</v>
      </c>
      <c r="K26" s="56"/>
      <c r="L26" s="56"/>
      <c r="M26" s="52"/>
      <c r="N26" s="53">
        <f t="shared" si="1"/>
        <v>41</v>
      </c>
      <c r="O26" s="53">
        <v>10</v>
      </c>
      <c r="P26" s="53">
        <f t="shared" si="0"/>
        <v>31</v>
      </c>
      <c r="Q26" s="26"/>
      <c r="T26" s="36">
        <f>(COUNTIF($E20:$L20,"DNS")+(COUNTIF($E20:$L20,"DNS"))*$D$10)</f>
        <v>0</v>
      </c>
      <c r="U26" s="36">
        <f>(COUNTIF($E20:$L20,"DNF")+(COUNTIF($E20:$L20,"DNF"))*$D$10)</f>
        <v>0</v>
      </c>
      <c r="V26" s="36">
        <f>(COUNTIF($E20:$L20,"DSQ")+(COUNTIF($E20:$L20,"DSQ"))*$D$10)</f>
        <v>0</v>
      </c>
      <c r="W26" s="36">
        <f>(COUNTIF($E20:$L20,"OCS")+(COUNTIF($E20:$L20,"OCS"))*$D$10)</f>
        <v>0</v>
      </c>
      <c r="X26" s="36">
        <f>(COUNTIF($E20:$L20,"DNC")+(COUNTIF($E20:$L20,"DNC"))*$D$10)</f>
        <v>0</v>
      </c>
      <c r="Y26" s="39">
        <f>IF(MAX(T26:X26)&gt;0,($D$10)+1,0)</f>
        <v>0</v>
      </c>
    </row>
    <row r="27" spans="1:25" ht="15.75">
      <c r="A27" s="26"/>
      <c r="B27" s="48" t="s">
        <v>34</v>
      </c>
      <c r="C27" s="49" t="s">
        <v>54</v>
      </c>
      <c r="D27" s="50"/>
      <c r="E27" s="57">
        <v>7</v>
      </c>
      <c r="F27" s="51">
        <v>9</v>
      </c>
      <c r="G27" s="68">
        <v>5</v>
      </c>
      <c r="H27" s="68">
        <v>11</v>
      </c>
      <c r="I27" s="51">
        <v>1</v>
      </c>
      <c r="J27" s="51">
        <v>10</v>
      </c>
      <c r="K27" s="51"/>
      <c r="L27" s="51"/>
      <c r="M27" s="52"/>
      <c r="N27" s="53">
        <f t="shared" si="1"/>
        <v>43</v>
      </c>
      <c r="O27" s="53">
        <v>11</v>
      </c>
      <c r="P27" s="53">
        <f t="shared" si="0"/>
        <v>32</v>
      </c>
      <c r="Q27" s="26"/>
      <c r="T27" s="36">
        <f>(COUNTIF($E27:$L27,"DNS")+(COUNTIF($E27:$L27,"DNS"))*$D$10)</f>
        <v>0</v>
      </c>
      <c r="U27" s="36">
        <f>(COUNTIF($E27:$L27,"DNF")+(COUNTIF($E27:$L27,"DNF"))*$D$10)</f>
        <v>0</v>
      </c>
      <c r="V27" s="36">
        <f>(COUNTIF($E27:$L27,"DSQ")+(COUNTIF($E27:$L27,"DSQ"))*$D$10)</f>
        <v>0</v>
      </c>
      <c r="W27" s="36">
        <f>(COUNTIF($E27:$L27,"OCS")+(COUNTIF($E27:$L27,"OCS"))*$D$10)</f>
        <v>0</v>
      </c>
      <c r="X27" s="36">
        <f>(COUNTIF($E27:$L27,"DNC")+(COUNTIF($E27:$L27,"DNC"))*$D$10)</f>
        <v>0</v>
      </c>
      <c r="Y27" s="39">
        <f>IF(MAX(T27:X27)&gt;0,($D$10)+1,0)</f>
        <v>0</v>
      </c>
    </row>
    <row r="28" spans="2:16" ht="15.75">
      <c r="B28" s="48" t="s">
        <v>35</v>
      </c>
      <c r="C28" s="54" t="s">
        <v>55</v>
      </c>
      <c r="D28" s="50"/>
      <c r="E28" s="51" t="s">
        <v>16</v>
      </c>
      <c r="F28" s="56">
        <v>7</v>
      </c>
      <c r="G28" s="51">
        <v>6</v>
      </c>
      <c r="H28" s="51">
        <v>9</v>
      </c>
      <c r="I28" s="51">
        <v>5</v>
      </c>
      <c r="J28" s="51">
        <v>9</v>
      </c>
      <c r="K28" s="51"/>
      <c r="L28" s="51"/>
      <c r="M28" s="52"/>
      <c r="N28" s="53">
        <f>SUM(E28:J28)+14</f>
        <v>50</v>
      </c>
      <c r="O28" s="53">
        <v>14</v>
      </c>
      <c r="P28" s="53">
        <f>+N28-O28</f>
        <v>36</v>
      </c>
    </row>
    <row r="29" spans="2:16" ht="15.75">
      <c r="B29" s="48" t="s">
        <v>36</v>
      </c>
      <c r="C29" s="54" t="s">
        <v>56</v>
      </c>
      <c r="D29" s="55"/>
      <c r="E29" s="56">
        <v>8</v>
      </c>
      <c r="F29" s="51">
        <v>11</v>
      </c>
      <c r="G29" s="56">
        <v>7</v>
      </c>
      <c r="H29" s="51">
        <v>12</v>
      </c>
      <c r="I29" s="57">
        <v>9</v>
      </c>
      <c r="J29" s="57">
        <v>7</v>
      </c>
      <c r="K29" s="57"/>
      <c r="L29" s="57"/>
      <c r="M29" s="58"/>
      <c r="N29" s="53">
        <f t="shared" si="1"/>
        <v>54</v>
      </c>
      <c r="O29" s="53">
        <v>12</v>
      </c>
      <c r="P29" s="53">
        <f>+N29-O29</f>
        <v>42</v>
      </c>
    </row>
    <row r="30" spans="2:16" ht="15.75">
      <c r="B30" s="48" t="s">
        <v>37</v>
      </c>
      <c r="C30" s="54" t="s">
        <v>57</v>
      </c>
      <c r="D30" s="55"/>
      <c r="E30" s="56">
        <v>11</v>
      </c>
      <c r="F30" s="51">
        <v>13</v>
      </c>
      <c r="G30" s="56">
        <v>12</v>
      </c>
      <c r="H30" s="51">
        <v>8</v>
      </c>
      <c r="I30" s="57">
        <v>7</v>
      </c>
      <c r="J30" s="57">
        <v>11</v>
      </c>
      <c r="K30" s="57"/>
      <c r="L30" s="57"/>
      <c r="M30" s="58"/>
      <c r="N30" s="53">
        <f t="shared" si="1"/>
        <v>62</v>
      </c>
      <c r="O30" s="53">
        <v>13</v>
      </c>
      <c r="P30" s="53">
        <f>+N30-O30</f>
        <v>49</v>
      </c>
    </row>
    <row r="31" spans="2:16" ht="15.75">
      <c r="B31" s="48" t="s">
        <v>38</v>
      </c>
      <c r="C31" s="54" t="s">
        <v>58</v>
      </c>
      <c r="D31" s="55"/>
      <c r="E31" s="56">
        <v>5</v>
      </c>
      <c r="F31" s="51">
        <v>5</v>
      </c>
      <c r="G31" s="56" t="s">
        <v>16</v>
      </c>
      <c r="H31" s="51" t="s">
        <v>17</v>
      </c>
      <c r="I31" s="57" t="s">
        <v>17</v>
      </c>
      <c r="J31" s="57" t="s">
        <v>17</v>
      </c>
      <c r="K31" s="57"/>
      <c r="L31" s="57"/>
      <c r="M31" s="58"/>
      <c r="N31" s="53">
        <f>SUM(E31:J31)+56</f>
        <v>66</v>
      </c>
      <c r="O31" s="53">
        <v>14</v>
      </c>
      <c r="P31" s="53">
        <f>+N31-O31</f>
        <v>52</v>
      </c>
    </row>
    <row r="32" spans="2:16" ht="15.75">
      <c r="B32" s="48" t="s">
        <v>39</v>
      </c>
      <c r="C32" s="54" t="s">
        <v>59</v>
      </c>
      <c r="D32" s="55"/>
      <c r="E32" s="56">
        <v>12</v>
      </c>
      <c r="F32" s="51">
        <v>12</v>
      </c>
      <c r="G32" s="56">
        <v>11</v>
      </c>
      <c r="H32" s="51">
        <v>10</v>
      </c>
      <c r="I32" s="57">
        <v>11</v>
      </c>
      <c r="J32" s="57">
        <v>12</v>
      </c>
      <c r="K32" s="57"/>
      <c r="L32" s="57"/>
      <c r="M32" s="58"/>
      <c r="N32" s="53">
        <f t="shared" si="1"/>
        <v>68</v>
      </c>
      <c r="O32" s="53">
        <v>12</v>
      </c>
      <c r="P32" s="53">
        <f>+N32-O32</f>
        <v>56</v>
      </c>
    </row>
    <row r="34" ht="12.75">
      <c r="B34" s="74" t="s">
        <v>60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98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USER</cp:lastModifiedBy>
  <cp:lastPrinted>2007-04-17T17:12:26Z</cp:lastPrinted>
  <dcterms:created xsi:type="dcterms:W3CDTF">1998-08-27T14:34:02Z</dcterms:created>
  <dcterms:modified xsi:type="dcterms:W3CDTF">2007-07-09T20:47:46Z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